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825" windowWidth="15120" windowHeight="729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Лист1!$A$1:$D$96</definedName>
  </definedNames>
  <calcPr calcId="145621"/>
</workbook>
</file>

<file path=xl/calcChain.xml><?xml version="1.0" encoding="utf-8"?>
<calcChain xmlns="http://schemas.openxmlformats.org/spreadsheetml/2006/main">
  <c r="C74" i="1" l="1"/>
  <c r="C73" i="1"/>
  <c r="C23" i="1"/>
  <c r="D25" i="1" l="1"/>
  <c r="C21" i="1" l="1"/>
  <c r="D23" i="1"/>
  <c r="C57" i="1" l="1"/>
  <c r="C49" i="1"/>
  <c r="C50" i="1" l="1"/>
  <c r="C22" i="1" l="1"/>
  <c r="C20" i="1"/>
  <c r="D58" i="1"/>
  <c r="D59" i="1"/>
  <c r="D60" i="1"/>
  <c r="C44" i="1"/>
  <c r="D73" i="1" l="1"/>
  <c r="C79" i="1"/>
  <c r="D27" i="1" l="1"/>
  <c r="D28" i="1"/>
  <c r="C19" i="1" l="1"/>
  <c r="C18" i="1"/>
  <c r="D56" i="1" l="1"/>
  <c r="D12" i="1"/>
  <c r="C48" i="1"/>
  <c r="C17" i="1" l="1"/>
  <c r="C54" i="1" l="1"/>
  <c r="C38" i="1"/>
  <c r="C26" i="1"/>
  <c r="C13" i="1"/>
  <c r="D13" i="1" s="1"/>
  <c r="C43" i="1" l="1"/>
  <c r="C42" i="1"/>
  <c r="C34" i="1"/>
  <c r="C45" i="1"/>
  <c r="D53" i="1"/>
  <c r="C47" i="1"/>
  <c r="C46" i="1"/>
  <c r="C39" i="1"/>
  <c r="C40" i="1"/>
  <c r="C33" i="1"/>
  <c r="C51" i="1" l="1"/>
  <c r="D54" i="1"/>
  <c r="C15" i="1" l="1"/>
  <c r="D37" i="1"/>
  <c r="C35" i="1"/>
  <c r="D38" i="1" l="1"/>
  <c r="D51" i="1" s="1"/>
  <c r="D14" i="1"/>
  <c r="D15" i="1" s="1"/>
  <c r="E15" i="1" s="1"/>
  <c r="C87" i="1" s="1"/>
  <c r="D41" i="1"/>
  <c r="D31" i="1"/>
  <c r="D32" i="1" s="1"/>
  <c r="D35" i="1" s="1"/>
  <c r="E35" i="1" s="1"/>
  <c r="C90" i="1" l="1"/>
  <c r="E51" i="1"/>
  <c r="C91" i="1" s="1"/>
  <c r="D26" i="1"/>
  <c r="C64" i="1" l="1"/>
  <c r="D63" i="1"/>
  <c r="D64" i="1" s="1"/>
  <c r="E64" i="1" l="1"/>
  <c r="C93" i="1" l="1"/>
  <c r="E23" i="1" l="1"/>
  <c r="C88" i="1" l="1"/>
  <c r="D29" i="1" l="1"/>
  <c r="E29" i="1" s="1"/>
  <c r="C29" i="1"/>
  <c r="C89" i="1" l="1"/>
  <c r="C61" i="1"/>
  <c r="C65" i="1" s="1"/>
  <c r="D55" i="1"/>
  <c r="D61" i="1" s="1"/>
  <c r="C78" i="1" l="1"/>
  <c r="D65" i="1"/>
  <c r="E61" i="1"/>
  <c r="C92" i="1" l="1"/>
  <c r="C94" i="1" s="1"/>
  <c r="E94" i="1" s="1"/>
  <c r="E65" i="1"/>
  <c r="D74" i="1"/>
  <c r="D78" i="1"/>
  <c r="D80" i="1" s="1"/>
</calcChain>
</file>

<file path=xl/sharedStrings.xml><?xml version="1.0" encoding="utf-8"?>
<sst xmlns="http://schemas.openxmlformats.org/spreadsheetml/2006/main" count="151" uniqueCount="128">
  <si>
    <t xml:space="preserve">Протокол </t>
  </si>
  <si>
    <t>№ пп</t>
  </si>
  <si>
    <t>Статьи расходов</t>
  </si>
  <si>
    <t>Расходы, руб</t>
  </si>
  <si>
    <t>в месяц</t>
  </si>
  <si>
    <t>в год</t>
  </si>
  <si>
    <t>1</t>
  </si>
  <si>
    <t>Диспетчерская служба</t>
  </si>
  <si>
    <t>1.1</t>
  </si>
  <si>
    <t>1.3</t>
  </si>
  <si>
    <t>2</t>
  </si>
  <si>
    <t>Текущий ремонт</t>
  </si>
  <si>
    <t>2.2</t>
  </si>
  <si>
    <t>3</t>
  </si>
  <si>
    <t>Уборка лестничных клеток и придомовой территории</t>
  </si>
  <si>
    <t>3.1</t>
  </si>
  <si>
    <t>ФОТ</t>
  </si>
  <si>
    <t>3.2</t>
  </si>
  <si>
    <t>3.3</t>
  </si>
  <si>
    <t>3.4</t>
  </si>
  <si>
    <t>Спецодежда</t>
  </si>
  <si>
    <t>4</t>
  </si>
  <si>
    <t>Пользование и техническое обслуживание лифтов</t>
  </si>
  <si>
    <t>4.1</t>
  </si>
  <si>
    <t>4.2</t>
  </si>
  <si>
    <t>Замена оборудования    /зап.части и расх.материалы-25%/</t>
  </si>
  <si>
    <t>4.3</t>
  </si>
  <si>
    <t>5</t>
  </si>
  <si>
    <t>Содержание общего имущества многоквартирного дома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</si>
  <si>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</si>
  <si>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</si>
  <si>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</si>
  <si>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</si>
  <si>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</si>
  <si>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</si>
  <si>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</si>
  <si>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</si>
  <si>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</si>
  <si>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</si>
  <si>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</si>
  <si>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</si>
  <si>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6</t>
  </si>
  <si>
    <t>Управление многоквартирным домом</t>
  </si>
  <si>
    <t>6.1</t>
  </si>
  <si>
    <t>6.2</t>
  </si>
  <si>
    <t>6.3</t>
  </si>
  <si>
    <t>Канцелярские товары</t>
  </si>
  <si>
    <t>6.4</t>
  </si>
  <si>
    <t>6.5</t>
  </si>
  <si>
    <t>Почтовые услуги</t>
  </si>
  <si>
    <t>6.7</t>
  </si>
  <si>
    <t>Договора оказания консультационных и юридических услуг</t>
  </si>
  <si>
    <t>6.8</t>
  </si>
  <si>
    <t>Расходные материалы для офисной техники</t>
  </si>
  <si>
    <t>Услуги связи</t>
  </si>
  <si>
    <t>Сбор и вывоз ТБО</t>
  </si>
  <si>
    <t>Договор на сбор и вывоз ТБО и крупногабаритного мусора</t>
  </si>
  <si>
    <t>4,4</t>
  </si>
  <si>
    <t>Страхование лифтов</t>
  </si>
  <si>
    <t>На оказание комплекса санитарно - эпидемиологических услуг</t>
  </si>
  <si>
    <t>2.4</t>
  </si>
  <si>
    <t xml:space="preserve">Освидетельствование лифтов            </t>
  </si>
  <si>
    <t>Итого:</t>
  </si>
  <si>
    <t>Всего расходов по смете</t>
  </si>
  <si>
    <t>Протокол №</t>
  </si>
  <si>
    <t>Наименование услуги</t>
  </si>
  <si>
    <t xml:space="preserve">Утверждена общим собранием ТСН"Верхняя 5/1" </t>
  </si>
  <si>
    <t>2.3</t>
  </si>
  <si>
    <t>Резерв на непридвиденные расходы</t>
  </si>
  <si>
    <t>Размер платы за содержание и ремонт общего имущества МКД  ТСН "Верхняя 5/1"</t>
  </si>
  <si>
    <t>Статьи доходов</t>
  </si>
  <si>
    <t>Доходы, руб</t>
  </si>
  <si>
    <t>Доходы от предоставления услуг населению</t>
  </si>
  <si>
    <t>Диспетчер</t>
  </si>
  <si>
    <t>Договор №102-ТО на техническое обслуживание и ремонт лифтов</t>
  </si>
  <si>
    <t>Договор № 0520/Э-16 на выполнение работ по техническому обслуживанию узла учета тепловой энергии.</t>
  </si>
  <si>
    <t xml:space="preserve">Договор №190-2996-16 по техническому обслуживанию внутридомового газового оборудования </t>
  </si>
  <si>
    <t>Договор №108-2786-16 на техническое обслуживание газораспределительной сети</t>
  </si>
  <si>
    <t>7</t>
  </si>
  <si>
    <t>7.1</t>
  </si>
  <si>
    <t>"_____" _____________ 2017 г.</t>
  </si>
  <si>
    <t>всего</t>
  </si>
  <si>
    <t>"   "         ____2017 г.</t>
  </si>
  <si>
    <t>Смета расходов товарищества собственников недвижимости "Верхняя 5/1" на 2017 г.</t>
  </si>
  <si>
    <t>6.6</t>
  </si>
  <si>
    <t>Договор №1213-КВ/2016 обслуживание сайта ТСН</t>
  </si>
  <si>
    <t>1.2</t>
  </si>
  <si>
    <t>2.5</t>
  </si>
  <si>
    <t>Замер сопротивления изоляции в щитовых</t>
  </si>
  <si>
    <t>Договор № 5В/16   на техническое обслуживание и обработку сигналов объединенных диспетчерских систем /ОДС/.</t>
  </si>
  <si>
    <t>Отчисления в страховые фонды  /Пенсионный фонд 20%, ПСС от несчастных случаев 0,2%/</t>
  </si>
  <si>
    <t xml:space="preserve">Отчисления в страховые фонды /Пенсионный фонд 20%, ПСС от несчастных случаев 0,2%/ </t>
  </si>
  <si>
    <t>Обучение персонала /электрик-3770р, по теплоэнергоустановкам-3770р/</t>
  </si>
  <si>
    <t>Доходы от аренды общедомового имущества</t>
  </si>
  <si>
    <t>Всего доходов по смете</t>
  </si>
  <si>
    <t>Благоустройство придомовой территории</t>
  </si>
  <si>
    <t>Закупка растительного грунта</t>
  </si>
  <si>
    <t>Закупка удобрений и посадочного материала</t>
  </si>
  <si>
    <t>Покраска малых архитектурных форм и ограждений</t>
  </si>
  <si>
    <t>9</t>
  </si>
  <si>
    <t>9.1</t>
  </si>
  <si>
    <t>9.2</t>
  </si>
  <si>
    <t>9.3</t>
  </si>
  <si>
    <t>Примечание: 1. Доходы и расходы по коммунальным услугам, приобретаемых для индивидуального потребления, не учтены, 2. Расходы, учтенные в п.9  финансируются за счет доходов от аренды общедомового имущества.</t>
  </si>
  <si>
    <t>Частичная замена контрольно-измерительных приборов/КИП/</t>
  </si>
  <si>
    <t>2.1</t>
  </si>
  <si>
    <t>Частичная замена дверей</t>
  </si>
  <si>
    <t>Расходные материалы для содержания общего имущества</t>
  </si>
  <si>
    <t xml:space="preserve">Ремонт лифтовых холлов </t>
  </si>
  <si>
    <t>Размер платы, действующий на 2017г / руб/мес/м2/</t>
  </si>
  <si>
    <t>Частичная установка ограждений газонов</t>
  </si>
  <si>
    <t>9.4</t>
  </si>
  <si>
    <t>Частичный ремонт тротуара</t>
  </si>
  <si>
    <t>Инвентарь и моющие средства</t>
  </si>
  <si>
    <t xml:space="preserve">Всего прочих расходов </t>
  </si>
  <si>
    <t>Итого расходов по предоставлению услуг</t>
  </si>
  <si>
    <t>9.5</t>
  </si>
  <si>
    <t>Окраска газового трубопровода</t>
  </si>
  <si>
    <t>5.13</t>
  </si>
  <si>
    <t>Услуги банка,налоги</t>
  </si>
  <si>
    <t>Техническое обслуживание и ремонт лифтов</t>
  </si>
  <si>
    <t>Частичный ремонт кровли</t>
  </si>
  <si>
    <t>Инструмент</t>
  </si>
  <si>
    <t>5.14</t>
  </si>
  <si>
    <t>Договор № 1342-РЦ/2017 на оказание услуг расчетного центра</t>
  </si>
  <si>
    <t>Частичная установка ограждений тротуара</t>
  </si>
  <si>
    <t>2.6</t>
  </si>
  <si>
    <t>Видеонаблюдение (с 1 квартиры)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</si>
</sst>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2" fontId="0" fillId="0" borderId="0" xfId="0" applyNumberFormat="1"/>
    <xf numFmtId="2" fontId="0" fillId="2" borderId="0" xfId="0" applyNumberFormat="1" applyFill="1"/>
    <xf numFmtId="0" fontId="0" fillId="0" borderId="0" xfId="0" applyBorder="1"/>
    <xf numFmtId="0" fontId="0" fillId="2" borderId="0" xfId="0" applyFill="1"/>
    <xf numFmtId="0" fontId="0" fillId="2" borderId="0" xfId="0" applyFont="1" applyFill="1"/>
    <xf numFmtId="2" fontId="0" fillId="2" borderId="0" xfId="0" applyNumberFormat="1" applyFill="1" applyBorder="1"/>
    <xf numFmtId="0" fontId="0" fillId="2" borderId="0" xfId="0" applyFill="1" applyBorder="1"/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49" fontId="0" fillId="2" borderId="0" xfId="0" applyNumberFormat="1" applyFill="1" applyBorder="1" applyAlignment="1">
      <alignment vertical="top" wrapText="1"/>
    </xf>
    <xf numFmtId="2" fontId="0" fillId="2" borderId="0" xfId="0" applyNumberFormat="1" applyFill="1" applyBorder="1" applyAlignment="1">
      <alignment horizontal="center"/>
    </xf>
    <xf numFmtId="0" fontId="2" fillId="0" borderId="0" xfId="0" applyFont="1"/>
    <xf numFmtId="2" fontId="2" fillId="0" borderId="0" xfId="0" applyNumberFormat="1" applyFont="1"/>
    <xf numFmtId="2" fontId="2" fillId="2" borderId="0" xfId="0" applyNumberFormat="1" applyFont="1" applyFill="1"/>
    <xf numFmtId="0" fontId="4" fillId="2" borderId="0" xfId="0" applyFont="1" applyFill="1"/>
    <xf numFmtId="0" fontId="4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2" fontId="4" fillId="2" borderId="1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2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vertical="top" wrapText="1"/>
    </xf>
    <xf numFmtId="2" fontId="4" fillId="2" borderId="1" xfId="0" applyNumberFormat="1" applyFont="1" applyFill="1" applyBorder="1" applyAlignment="1">
      <alignment horizontal="center" wrapText="1"/>
    </xf>
    <xf numFmtId="2" fontId="4" fillId="2" borderId="0" xfId="0" applyNumberFormat="1" applyFont="1" applyFill="1"/>
    <xf numFmtId="2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vertical="top"/>
    </xf>
    <xf numFmtId="2" fontId="2" fillId="2" borderId="0" xfId="0" applyNumberFormat="1" applyFont="1" applyFill="1" applyBorder="1"/>
    <xf numFmtId="49" fontId="4" fillId="2" borderId="1" xfId="0" applyNumberFormat="1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vertical="top" wrapText="1"/>
    </xf>
    <xf numFmtId="2" fontId="4" fillId="2" borderId="2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/>
    <xf numFmtId="2" fontId="4" fillId="2" borderId="0" xfId="0" applyNumberFormat="1" applyFont="1" applyFill="1" applyBorder="1"/>
    <xf numFmtId="0" fontId="4" fillId="2" borderId="2" xfId="0" applyFont="1" applyFill="1" applyBorder="1" applyAlignment="1">
      <alignment horizontal="center" vertical="top"/>
    </xf>
    <xf numFmtId="2" fontId="4" fillId="2" borderId="2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2" fillId="2" borderId="0" xfId="0" applyFont="1" applyFill="1" applyBorder="1"/>
    <xf numFmtId="0" fontId="2" fillId="2" borderId="0" xfId="0" applyFont="1" applyFill="1"/>
    <xf numFmtId="0" fontId="2" fillId="2" borderId="0" xfId="0" applyFont="1" applyFill="1" applyBorder="1" applyAlignment="1">
      <alignment horizontal="center" vertical="top" wrapText="1"/>
    </xf>
    <xf numFmtId="2" fontId="2" fillId="2" borderId="1" xfId="0" applyNumberFormat="1" applyFont="1" applyFill="1" applyBorder="1"/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center" vertical="top" wrapText="1"/>
    </xf>
    <xf numFmtId="49" fontId="2" fillId="2" borderId="0" xfId="0" applyNumberFormat="1" applyFont="1" applyFill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5"/>
  <sheetViews>
    <sheetView tabSelected="1" view="pageBreakPreview" topLeftCell="A90" zoomScale="166" zoomScaleNormal="148" zoomScaleSheetLayoutView="166" workbookViewId="0">
      <selection activeCell="B96" sqref="B96"/>
    </sheetView>
  </sheetViews>
  <sheetFormatPr defaultRowHeight="15" x14ac:dyDescent="0.25"/>
  <cols>
    <col min="1" max="1" width="9.140625" customWidth="1"/>
    <col min="2" max="2" width="45.5703125" customWidth="1"/>
    <col min="3" max="3" width="16.42578125" customWidth="1"/>
    <col min="4" max="4" width="19.85546875" customWidth="1"/>
    <col min="5" max="5" width="8.140625" style="1" customWidth="1"/>
  </cols>
  <sheetData>
    <row r="1" spans="1:5" ht="27" customHeight="1" x14ac:dyDescent="0.25">
      <c r="A1" s="12"/>
      <c r="B1" s="12"/>
      <c r="C1" s="54" t="s">
        <v>66</v>
      </c>
      <c r="D1" s="54"/>
      <c r="E1" s="13"/>
    </row>
    <row r="2" spans="1:5" ht="15.75" x14ac:dyDescent="0.25">
      <c r="A2" s="12"/>
      <c r="B2" s="12"/>
      <c r="C2" s="55" t="s">
        <v>0</v>
      </c>
      <c r="D2" s="55"/>
      <c r="E2" s="13"/>
    </row>
    <row r="3" spans="1:5" ht="15.75" x14ac:dyDescent="0.25">
      <c r="A3" s="12"/>
      <c r="B3" s="12"/>
      <c r="C3" s="56" t="s">
        <v>82</v>
      </c>
      <c r="D3" s="55"/>
      <c r="E3" s="13"/>
    </row>
    <row r="4" spans="1:5" ht="15.75" x14ac:dyDescent="0.25">
      <c r="A4" s="12"/>
      <c r="B4" s="12"/>
      <c r="C4" s="12"/>
      <c r="D4" s="12"/>
      <c r="E4" s="13"/>
    </row>
    <row r="5" spans="1:5" ht="15.75" x14ac:dyDescent="0.25">
      <c r="A5" s="12"/>
      <c r="B5" s="12"/>
      <c r="C5" s="12"/>
      <c r="D5" s="12"/>
      <c r="E5" s="13"/>
    </row>
    <row r="6" spans="1:5" s="4" customFormat="1" ht="15.75" x14ac:dyDescent="0.25">
      <c r="A6" s="57" t="s">
        <v>83</v>
      </c>
      <c r="B6" s="57"/>
      <c r="C6" s="57"/>
      <c r="D6" s="57"/>
      <c r="E6" s="14"/>
    </row>
    <row r="7" spans="1:5" s="4" customFormat="1" ht="15.75" x14ac:dyDescent="0.25">
      <c r="A7" s="15"/>
      <c r="B7" s="15"/>
      <c r="C7" s="15"/>
      <c r="D7" s="15"/>
      <c r="E7" s="14"/>
    </row>
    <row r="8" spans="1:5" s="4" customFormat="1" ht="15.75" x14ac:dyDescent="0.25">
      <c r="A8" s="58" t="s">
        <v>1</v>
      </c>
      <c r="B8" s="58" t="s">
        <v>2</v>
      </c>
      <c r="C8" s="58" t="s">
        <v>3</v>
      </c>
      <c r="D8" s="58"/>
      <c r="E8" s="14"/>
    </row>
    <row r="9" spans="1:5" s="4" customFormat="1" ht="15.75" x14ac:dyDescent="0.25">
      <c r="A9" s="58"/>
      <c r="B9" s="58"/>
      <c r="C9" s="16" t="s">
        <v>4</v>
      </c>
      <c r="D9" s="16" t="s">
        <v>5</v>
      </c>
      <c r="E9" s="14"/>
    </row>
    <row r="10" spans="1:5" s="4" customFormat="1" ht="15.75" x14ac:dyDescent="0.25">
      <c r="A10" s="17">
        <v>1</v>
      </c>
      <c r="B10" s="17">
        <v>2</v>
      </c>
      <c r="C10" s="17">
        <v>3</v>
      </c>
      <c r="D10" s="17">
        <v>4</v>
      </c>
      <c r="E10" s="14"/>
    </row>
    <row r="11" spans="1:5" s="4" customFormat="1" ht="15.75" x14ac:dyDescent="0.25">
      <c r="A11" s="18" t="s">
        <v>6</v>
      </c>
      <c r="B11" s="19" t="s">
        <v>7</v>
      </c>
      <c r="C11" s="20"/>
      <c r="D11" s="20"/>
      <c r="E11" s="14"/>
    </row>
    <row r="12" spans="1:5" s="4" customFormat="1" ht="15.75" x14ac:dyDescent="0.25">
      <c r="A12" s="21" t="s">
        <v>8</v>
      </c>
      <c r="B12" s="51" t="s">
        <v>73</v>
      </c>
      <c r="C12" s="22">
        <v>23000</v>
      </c>
      <c r="D12" s="22">
        <f>C12*12</f>
        <v>276000</v>
      </c>
      <c r="E12" s="14"/>
    </row>
    <row r="13" spans="1:5" s="4" customFormat="1" ht="47.25" x14ac:dyDescent="0.25">
      <c r="A13" s="21" t="s">
        <v>86</v>
      </c>
      <c r="B13" s="23" t="s">
        <v>90</v>
      </c>
      <c r="C13" s="22">
        <f>C12*0.202</f>
        <v>4646</v>
      </c>
      <c r="D13" s="22">
        <f>C13*12</f>
        <v>55752</v>
      </c>
      <c r="E13" s="14"/>
    </row>
    <row r="14" spans="1:5" s="4" customFormat="1" ht="63" x14ac:dyDescent="0.25">
      <c r="A14" s="21" t="s">
        <v>9</v>
      </c>
      <c r="B14" s="23" t="s">
        <v>89</v>
      </c>
      <c r="C14" s="22">
        <v>8970</v>
      </c>
      <c r="D14" s="22">
        <f>C14*12</f>
        <v>107640</v>
      </c>
      <c r="E14" s="14"/>
    </row>
    <row r="15" spans="1:5" s="4" customFormat="1" ht="15.75" x14ac:dyDescent="0.25">
      <c r="A15" s="21" t="s">
        <v>62</v>
      </c>
      <c r="B15" s="23"/>
      <c r="C15" s="24">
        <f>SUM(C12:C14)</f>
        <v>36616</v>
      </c>
      <c r="D15" s="24">
        <f>SUM(D12:D14)</f>
        <v>439392</v>
      </c>
      <c r="E15" s="25">
        <f>D15/12/17258.3</f>
        <v>2.1216458167953971</v>
      </c>
    </row>
    <row r="16" spans="1:5" s="4" customFormat="1" ht="15.75" x14ac:dyDescent="0.25">
      <c r="A16" s="18" t="s">
        <v>10</v>
      </c>
      <c r="B16" s="19" t="s">
        <v>11</v>
      </c>
      <c r="C16" s="24"/>
      <c r="D16" s="24"/>
      <c r="E16" s="14"/>
    </row>
    <row r="17" spans="1:5" s="4" customFormat="1" ht="15.75" x14ac:dyDescent="0.25">
      <c r="A17" s="21" t="s">
        <v>105</v>
      </c>
      <c r="B17" s="23" t="s">
        <v>108</v>
      </c>
      <c r="C17" s="22">
        <f t="shared" ref="C17:C22" si="0">D17/12</f>
        <v>20833.333333333332</v>
      </c>
      <c r="D17" s="22">
        <v>250000</v>
      </c>
      <c r="E17" s="14"/>
    </row>
    <row r="18" spans="1:5" s="4" customFormat="1" ht="31.5" x14ac:dyDescent="0.25">
      <c r="A18" s="21" t="s">
        <v>12</v>
      </c>
      <c r="B18" s="23" t="s">
        <v>104</v>
      </c>
      <c r="C18" s="22">
        <f t="shared" si="0"/>
        <v>4166.666666666667</v>
      </c>
      <c r="D18" s="22">
        <v>50000</v>
      </c>
      <c r="E18" s="14"/>
    </row>
    <row r="19" spans="1:5" s="4" customFormat="1" ht="15.75" x14ac:dyDescent="0.25">
      <c r="A19" s="21" t="s">
        <v>67</v>
      </c>
      <c r="B19" s="23" t="s">
        <v>106</v>
      </c>
      <c r="C19" s="22">
        <f t="shared" si="0"/>
        <v>10416.666666666666</v>
      </c>
      <c r="D19" s="26">
        <v>125000</v>
      </c>
      <c r="E19" s="14"/>
    </row>
    <row r="20" spans="1:5" s="4" customFormat="1" ht="15.75" x14ac:dyDescent="0.25">
      <c r="A20" s="21" t="s">
        <v>60</v>
      </c>
      <c r="B20" s="23" t="s">
        <v>121</v>
      </c>
      <c r="C20" s="27">
        <f t="shared" si="0"/>
        <v>1500</v>
      </c>
      <c r="D20" s="26">
        <v>18000</v>
      </c>
      <c r="E20" s="14"/>
    </row>
    <row r="21" spans="1:5" s="4" customFormat="1" ht="15.75" x14ac:dyDescent="0.25">
      <c r="A21" s="21" t="s">
        <v>87</v>
      </c>
      <c r="B21" s="23" t="s">
        <v>125</v>
      </c>
      <c r="C21" s="27">
        <f t="shared" si="0"/>
        <v>15000</v>
      </c>
      <c r="D21" s="26">
        <v>180000</v>
      </c>
      <c r="E21" s="14"/>
    </row>
    <row r="22" spans="1:5" s="4" customFormat="1" ht="15.75" x14ac:dyDescent="0.25">
      <c r="A22" s="21" t="s">
        <v>126</v>
      </c>
      <c r="B22" s="23" t="s">
        <v>112</v>
      </c>
      <c r="C22" s="27">
        <f t="shared" si="0"/>
        <v>2000</v>
      </c>
      <c r="D22" s="26">
        <v>24000</v>
      </c>
      <c r="E22" s="14"/>
    </row>
    <row r="23" spans="1:5" s="4" customFormat="1" ht="15.75" x14ac:dyDescent="0.25">
      <c r="A23" s="21" t="s">
        <v>62</v>
      </c>
      <c r="B23" s="23"/>
      <c r="C23" s="28">
        <f>SUM(C17:C22)</f>
        <v>53916.666666666664</v>
      </c>
      <c r="D23" s="28">
        <f>SUM(D17:D22)</f>
        <v>647000</v>
      </c>
      <c r="E23" s="25">
        <f>D23/12/17258.3</f>
        <v>3.1241006742649429</v>
      </c>
    </row>
    <row r="24" spans="1:5" s="4" customFormat="1" ht="31.5" x14ac:dyDescent="0.25">
      <c r="A24" s="18" t="s">
        <v>13</v>
      </c>
      <c r="B24" s="29" t="s">
        <v>14</v>
      </c>
      <c r="C24" s="24"/>
      <c r="D24" s="24"/>
      <c r="E24" s="14"/>
    </row>
    <row r="25" spans="1:5" s="4" customFormat="1" ht="15.75" x14ac:dyDescent="0.25">
      <c r="A25" s="21" t="s">
        <v>15</v>
      </c>
      <c r="B25" s="23" t="s">
        <v>16</v>
      </c>
      <c r="C25" s="22">
        <v>64000</v>
      </c>
      <c r="D25" s="22">
        <f>C25*12</f>
        <v>768000</v>
      </c>
      <c r="E25" s="14"/>
    </row>
    <row r="26" spans="1:5" s="4" customFormat="1" ht="47.25" x14ac:dyDescent="0.25">
      <c r="A26" s="21" t="s">
        <v>17</v>
      </c>
      <c r="B26" s="23" t="s">
        <v>90</v>
      </c>
      <c r="C26" s="22">
        <f>C25*0.202</f>
        <v>12928</v>
      </c>
      <c r="D26" s="22">
        <f t="shared" ref="D26:D28" si="1">C26*12</f>
        <v>155136</v>
      </c>
      <c r="E26" s="14"/>
    </row>
    <row r="27" spans="1:5" s="4" customFormat="1" ht="15.75" x14ac:dyDescent="0.25">
      <c r="A27" s="21" t="s">
        <v>18</v>
      </c>
      <c r="B27" s="23" t="s">
        <v>113</v>
      </c>
      <c r="C27" s="22">
        <v>700</v>
      </c>
      <c r="D27" s="22">
        <f t="shared" si="1"/>
        <v>8400</v>
      </c>
      <c r="E27" s="14"/>
    </row>
    <row r="28" spans="1:5" s="4" customFormat="1" ht="15.75" x14ac:dyDescent="0.25">
      <c r="A28" s="21" t="s">
        <v>19</v>
      </c>
      <c r="B28" s="23" t="s">
        <v>20</v>
      </c>
      <c r="C28" s="22">
        <v>250</v>
      </c>
      <c r="D28" s="22">
        <f t="shared" si="1"/>
        <v>3000</v>
      </c>
      <c r="E28" s="14"/>
    </row>
    <row r="29" spans="1:5" s="4" customFormat="1" ht="15.75" x14ac:dyDescent="0.25">
      <c r="A29" s="21" t="s">
        <v>62</v>
      </c>
      <c r="B29" s="23"/>
      <c r="C29" s="24">
        <f>SUM(C25:C28)</f>
        <v>77878</v>
      </c>
      <c r="D29" s="24">
        <f>SUM(D25:D28)</f>
        <v>934536</v>
      </c>
      <c r="E29" s="25">
        <f>D29/12/17258.3</f>
        <v>4.51249543697815</v>
      </c>
    </row>
    <row r="30" spans="1:5" s="4" customFormat="1" ht="31.5" x14ac:dyDescent="0.25">
      <c r="A30" s="18" t="s">
        <v>21</v>
      </c>
      <c r="B30" s="29" t="s">
        <v>120</v>
      </c>
      <c r="C30" s="24"/>
      <c r="D30" s="24"/>
      <c r="E30" s="14"/>
    </row>
    <row r="31" spans="1:5" s="4" customFormat="1" ht="31.5" x14ac:dyDescent="0.25">
      <c r="A31" s="21" t="s">
        <v>23</v>
      </c>
      <c r="B31" s="23" t="s">
        <v>74</v>
      </c>
      <c r="C31" s="27">
        <v>24549.279999999999</v>
      </c>
      <c r="D31" s="27">
        <f>C31*12</f>
        <v>294591.35999999999</v>
      </c>
      <c r="E31" s="14"/>
    </row>
    <row r="32" spans="1:5" s="4" customFormat="1" ht="31.5" x14ac:dyDescent="0.25">
      <c r="A32" s="21" t="s">
        <v>24</v>
      </c>
      <c r="B32" s="23" t="s">
        <v>25</v>
      </c>
      <c r="C32" s="27">
        <v>6137.32</v>
      </c>
      <c r="D32" s="27">
        <f>D31*0.25</f>
        <v>73647.839999999997</v>
      </c>
      <c r="E32" s="14"/>
    </row>
    <row r="33" spans="1:6" s="4" customFormat="1" ht="15.75" x14ac:dyDescent="0.25">
      <c r="A33" s="21" t="s">
        <v>26</v>
      </c>
      <c r="B33" s="23" t="s">
        <v>61</v>
      </c>
      <c r="C33" s="26">
        <f>D33/12</f>
        <v>2333.3316666666665</v>
      </c>
      <c r="D33" s="27">
        <v>27999.98</v>
      </c>
      <c r="E33" s="14"/>
    </row>
    <row r="34" spans="1:6" s="4" customFormat="1" ht="15.75" x14ac:dyDescent="0.25">
      <c r="A34" s="21" t="s">
        <v>57</v>
      </c>
      <c r="B34" s="23" t="s">
        <v>58</v>
      </c>
      <c r="C34" s="27">
        <f>D34/12</f>
        <v>250</v>
      </c>
      <c r="D34" s="27">
        <v>3000</v>
      </c>
      <c r="E34" s="14"/>
    </row>
    <row r="35" spans="1:6" s="4" customFormat="1" ht="15.75" x14ac:dyDescent="0.25">
      <c r="A35" s="21" t="s">
        <v>62</v>
      </c>
      <c r="B35" s="23"/>
      <c r="C35" s="28">
        <f>SUM(C31:C34)</f>
        <v>33269.931666666664</v>
      </c>
      <c r="D35" s="30">
        <f>SUM(D31:D34)</f>
        <v>399239.17999999993</v>
      </c>
      <c r="E35" s="25">
        <f>D35/12/17258.3</f>
        <v>1.9277641289505145</v>
      </c>
    </row>
    <row r="36" spans="1:6" s="4" customFormat="1" ht="31.5" x14ac:dyDescent="0.25">
      <c r="A36" s="18" t="s">
        <v>27</v>
      </c>
      <c r="B36" s="29" t="s">
        <v>28</v>
      </c>
      <c r="C36" s="24"/>
      <c r="D36" s="24"/>
      <c r="E36" s="14"/>
    </row>
    <row r="37" spans="1:6" s="4" customFormat="1" ht="15.75" x14ac:dyDescent="0.25">
      <c r="A37" s="21" t="s">
        <v>29</v>
      </c>
      <c r="B37" s="23" t="s">
        <v>16</v>
      </c>
      <c r="C37" s="22">
        <v>36000</v>
      </c>
      <c r="D37" s="22">
        <f>C37*12</f>
        <v>432000</v>
      </c>
      <c r="E37" s="14"/>
    </row>
    <row r="38" spans="1:6" s="4" customFormat="1" ht="47.25" x14ac:dyDescent="0.25">
      <c r="A38" s="21" t="s">
        <v>30</v>
      </c>
      <c r="B38" s="23" t="s">
        <v>91</v>
      </c>
      <c r="C38" s="22">
        <f>C37*0.202</f>
        <v>7272.0000000000009</v>
      </c>
      <c r="D38" s="22">
        <f>C38*12</f>
        <v>87264.000000000015</v>
      </c>
      <c r="E38" s="14"/>
    </row>
    <row r="39" spans="1:6" s="4" customFormat="1" ht="15.75" x14ac:dyDescent="0.25">
      <c r="A39" s="31" t="s">
        <v>31</v>
      </c>
      <c r="B39" s="23" t="s">
        <v>122</v>
      </c>
      <c r="C39" s="26">
        <f>D39/12</f>
        <v>1000</v>
      </c>
      <c r="D39" s="22">
        <v>12000</v>
      </c>
      <c r="E39" s="14"/>
    </row>
    <row r="40" spans="1:6" s="4" customFormat="1" ht="15.75" x14ac:dyDescent="0.25">
      <c r="A40" s="31" t="s">
        <v>32</v>
      </c>
      <c r="B40" s="23" t="s">
        <v>20</v>
      </c>
      <c r="C40" s="26">
        <f>D40/12</f>
        <v>300</v>
      </c>
      <c r="D40" s="22">
        <v>3600</v>
      </c>
      <c r="E40" s="14"/>
    </row>
    <row r="41" spans="1:6" s="4" customFormat="1" ht="47.25" x14ac:dyDescent="0.25">
      <c r="A41" s="31" t="s">
        <v>33</v>
      </c>
      <c r="B41" s="23" t="s">
        <v>75</v>
      </c>
      <c r="C41" s="26">
        <v>5800</v>
      </c>
      <c r="D41" s="27">
        <f>C41*12</f>
        <v>69600</v>
      </c>
      <c r="E41" s="14"/>
    </row>
    <row r="42" spans="1:6" s="4" customFormat="1" ht="31.5" x14ac:dyDescent="0.25">
      <c r="A42" s="31" t="s">
        <v>34</v>
      </c>
      <c r="B42" s="23" t="s">
        <v>59</v>
      </c>
      <c r="C42" s="22">
        <f t="shared" ref="C42:C47" si="2">D42/12</f>
        <v>1666.6666666666667</v>
      </c>
      <c r="D42" s="22">
        <v>20000</v>
      </c>
      <c r="E42" s="14"/>
    </row>
    <row r="43" spans="1:6" s="4" customFormat="1" ht="15.75" x14ac:dyDescent="0.25">
      <c r="A43" s="31" t="s">
        <v>35</v>
      </c>
      <c r="B43" s="23" t="s">
        <v>88</v>
      </c>
      <c r="C43" s="22">
        <f t="shared" si="2"/>
        <v>2916.6666666666665</v>
      </c>
      <c r="D43" s="22">
        <v>35000</v>
      </c>
      <c r="E43" s="14"/>
    </row>
    <row r="44" spans="1:6" s="4" customFormat="1" ht="31.5" x14ac:dyDescent="0.25">
      <c r="A44" s="31" t="s">
        <v>36</v>
      </c>
      <c r="B44" s="23" t="s">
        <v>107</v>
      </c>
      <c r="C44" s="27">
        <f>D44/12</f>
        <v>6500</v>
      </c>
      <c r="D44" s="22">
        <v>78000</v>
      </c>
      <c r="E44" s="32"/>
      <c r="F44" s="6"/>
    </row>
    <row r="45" spans="1:6" s="5" customFormat="1" ht="15.75" x14ac:dyDescent="0.25">
      <c r="A45" s="31" t="s">
        <v>37</v>
      </c>
      <c r="B45" s="23" t="s">
        <v>68</v>
      </c>
      <c r="C45" s="26">
        <f t="shared" si="2"/>
        <v>19916.666666666668</v>
      </c>
      <c r="D45" s="27">
        <v>239000</v>
      </c>
      <c r="E45" s="14"/>
    </row>
    <row r="46" spans="1:6" s="4" customFormat="1" ht="47.25" x14ac:dyDescent="0.25">
      <c r="A46" s="31" t="s">
        <v>38</v>
      </c>
      <c r="B46" s="23" t="s">
        <v>76</v>
      </c>
      <c r="C46" s="22">
        <f t="shared" si="2"/>
        <v>1180.2358333333334</v>
      </c>
      <c r="D46" s="27">
        <v>14162.83</v>
      </c>
      <c r="E46" s="14"/>
    </row>
    <row r="47" spans="1:6" s="4" customFormat="1" ht="47.25" x14ac:dyDescent="0.25">
      <c r="A47" s="31" t="s">
        <v>39</v>
      </c>
      <c r="B47" s="23" t="s">
        <v>77</v>
      </c>
      <c r="C47" s="22">
        <f t="shared" si="2"/>
        <v>5618.354166666667</v>
      </c>
      <c r="D47" s="27">
        <v>67420.25</v>
      </c>
      <c r="E47" s="14"/>
    </row>
    <row r="48" spans="1:6" s="4" customFormat="1" ht="31.5" x14ac:dyDescent="0.25">
      <c r="A48" s="31" t="s">
        <v>40</v>
      </c>
      <c r="B48" s="23" t="s">
        <v>92</v>
      </c>
      <c r="C48" s="22">
        <f>D48/12</f>
        <v>628.33333333333337</v>
      </c>
      <c r="D48" s="27">
        <v>7540</v>
      </c>
      <c r="E48" s="14"/>
    </row>
    <row r="49" spans="1:5" s="4" customFormat="1" ht="31.5" x14ac:dyDescent="0.25">
      <c r="A49" s="31" t="s">
        <v>118</v>
      </c>
      <c r="B49" s="23" t="s">
        <v>124</v>
      </c>
      <c r="C49" s="22">
        <f>D49/12</f>
        <v>3732</v>
      </c>
      <c r="D49" s="27">
        <v>44784</v>
      </c>
      <c r="E49" s="14"/>
    </row>
    <row r="50" spans="1:5" s="4" customFormat="1" ht="15.75" x14ac:dyDescent="0.25">
      <c r="A50" s="31" t="s">
        <v>123</v>
      </c>
      <c r="B50" s="23" t="s">
        <v>119</v>
      </c>
      <c r="C50" s="22">
        <f>D50/12</f>
        <v>14166.666666666666</v>
      </c>
      <c r="D50" s="27">
        <v>170000</v>
      </c>
      <c r="E50" s="14"/>
    </row>
    <row r="51" spans="1:5" s="5" customFormat="1" ht="15.75" x14ac:dyDescent="0.25">
      <c r="A51" s="21" t="s">
        <v>62</v>
      </c>
      <c r="B51" s="23"/>
      <c r="C51" s="28">
        <f>SUM(C37:C50)</f>
        <v>106697.59000000001</v>
      </c>
      <c r="D51" s="28">
        <f>SUM(D37:D50)</f>
        <v>1280371.08</v>
      </c>
      <c r="E51" s="25">
        <f>D51/12/17258.3</f>
        <v>6.1823928196867604</v>
      </c>
    </row>
    <row r="52" spans="1:5" s="4" customFormat="1" ht="15.75" x14ac:dyDescent="0.25">
      <c r="A52" s="33" t="s">
        <v>41</v>
      </c>
      <c r="B52" s="29" t="s">
        <v>42</v>
      </c>
      <c r="C52" s="24"/>
      <c r="D52" s="24"/>
      <c r="E52" s="14"/>
    </row>
    <row r="53" spans="1:5" s="4" customFormat="1" ht="15.75" x14ac:dyDescent="0.25">
      <c r="A53" s="31" t="s">
        <v>43</v>
      </c>
      <c r="B53" s="23" t="s">
        <v>16</v>
      </c>
      <c r="C53" s="22">
        <v>76000</v>
      </c>
      <c r="D53" s="22">
        <f>C53*12</f>
        <v>912000</v>
      </c>
      <c r="E53" s="14"/>
    </row>
    <row r="54" spans="1:5" s="4" customFormat="1" ht="47.25" x14ac:dyDescent="0.25">
      <c r="A54" s="31" t="s">
        <v>44</v>
      </c>
      <c r="B54" s="23" t="s">
        <v>90</v>
      </c>
      <c r="C54" s="22">
        <f>C53*0.202</f>
        <v>15352.000000000002</v>
      </c>
      <c r="D54" s="22">
        <f>D53*0.202</f>
        <v>184224</v>
      </c>
      <c r="E54" s="14"/>
    </row>
    <row r="55" spans="1:5" s="4" customFormat="1" ht="15.75" x14ac:dyDescent="0.25">
      <c r="A55" s="31" t="s">
        <v>45</v>
      </c>
      <c r="B55" s="23" t="s">
        <v>46</v>
      </c>
      <c r="C55" s="22">
        <v>600</v>
      </c>
      <c r="D55" s="22">
        <f t="shared" ref="D55:D60" si="3">C55*12</f>
        <v>7200</v>
      </c>
      <c r="E55" s="14"/>
    </row>
    <row r="56" spans="1:5" s="4" customFormat="1" ht="15.75" x14ac:dyDescent="0.25">
      <c r="A56" s="31" t="s">
        <v>47</v>
      </c>
      <c r="B56" s="23" t="s">
        <v>49</v>
      </c>
      <c r="C56" s="22">
        <v>4000</v>
      </c>
      <c r="D56" s="22">
        <f>C56*12</f>
        <v>48000</v>
      </c>
      <c r="E56" s="14"/>
    </row>
    <row r="57" spans="1:5" s="4" customFormat="1" ht="31.5" x14ac:dyDescent="0.25">
      <c r="A57" s="31" t="s">
        <v>48</v>
      </c>
      <c r="B57" s="23" t="s">
        <v>51</v>
      </c>
      <c r="C57" s="22">
        <f>D57/12</f>
        <v>15000</v>
      </c>
      <c r="D57" s="22">
        <v>180000</v>
      </c>
      <c r="E57" s="14"/>
    </row>
    <row r="58" spans="1:5" s="4" customFormat="1" ht="31.5" x14ac:dyDescent="0.25">
      <c r="A58" s="31" t="s">
        <v>84</v>
      </c>
      <c r="B58" s="23" t="s">
        <v>53</v>
      </c>
      <c r="C58" s="22">
        <v>1000</v>
      </c>
      <c r="D58" s="22">
        <f t="shared" si="3"/>
        <v>12000</v>
      </c>
      <c r="E58" s="14"/>
    </row>
    <row r="59" spans="1:5" s="4" customFormat="1" ht="15.75" x14ac:dyDescent="0.25">
      <c r="A59" s="31" t="s">
        <v>50</v>
      </c>
      <c r="B59" s="23" t="s">
        <v>54</v>
      </c>
      <c r="C59" s="22">
        <v>2000</v>
      </c>
      <c r="D59" s="22">
        <f t="shared" si="3"/>
        <v>24000</v>
      </c>
      <c r="E59" s="14"/>
    </row>
    <row r="60" spans="1:5" s="7" customFormat="1" ht="31.5" x14ac:dyDescent="0.25">
      <c r="A60" s="31" t="s">
        <v>52</v>
      </c>
      <c r="B60" s="23" t="s">
        <v>85</v>
      </c>
      <c r="C60" s="22">
        <v>750</v>
      </c>
      <c r="D60" s="22">
        <f t="shared" si="3"/>
        <v>9000</v>
      </c>
      <c r="E60" s="32"/>
    </row>
    <row r="61" spans="1:5" s="4" customFormat="1" ht="15.75" x14ac:dyDescent="0.25">
      <c r="A61" s="35" t="s">
        <v>62</v>
      </c>
      <c r="B61" s="36"/>
      <c r="C61" s="37">
        <f>SUM(C53:C60)</f>
        <v>114702</v>
      </c>
      <c r="D61" s="37">
        <f>SUM(D53:D60)</f>
        <v>1376424</v>
      </c>
      <c r="E61" s="25">
        <f>D61/12/17258.3</f>
        <v>6.6461934257719477</v>
      </c>
    </row>
    <row r="62" spans="1:5" s="4" customFormat="1" ht="15.75" x14ac:dyDescent="0.25">
      <c r="A62" s="33" t="s">
        <v>78</v>
      </c>
      <c r="B62" s="29" t="s">
        <v>55</v>
      </c>
      <c r="C62" s="24"/>
      <c r="D62" s="24"/>
      <c r="E62" s="14"/>
    </row>
    <row r="63" spans="1:5" s="4" customFormat="1" ht="31.5" x14ac:dyDescent="0.25">
      <c r="A63" s="31" t="s">
        <v>79</v>
      </c>
      <c r="B63" s="23" t="s">
        <v>56</v>
      </c>
      <c r="C63" s="22">
        <v>51774.9</v>
      </c>
      <c r="D63" s="22">
        <f>C63*12</f>
        <v>621298.80000000005</v>
      </c>
      <c r="E63" s="14"/>
    </row>
    <row r="64" spans="1:5" s="4" customFormat="1" ht="15.75" x14ac:dyDescent="0.25">
      <c r="A64" s="21" t="s">
        <v>62</v>
      </c>
      <c r="B64" s="23"/>
      <c r="C64" s="24">
        <f>SUM(C63)</f>
        <v>51774.9</v>
      </c>
      <c r="D64" s="24">
        <f>SUM(D63)</f>
        <v>621298.80000000005</v>
      </c>
      <c r="E64" s="25">
        <f>D64/12/17258.3</f>
        <v>3</v>
      </c>
    </row>
    <row r="65" spans="1:9" s="4" customFormat="1" ht="15.75" x14ac:dyDescent="0.25">
      <c r="A65" s="38">
        <v>8</v>
      </c>
      <c r="B65" s="39" t="s">
        <v>115</v>
      </c>
      <c r="C65" s="28">
        <f>C15+C23+C29+C35+C51+C61+C64</f>
        <v>474855.08833333338</v>
      </c>
      <c r="D65" s="28">
        <f>D64+D61+D51+D35+D29+D23+D15</f>
        <v>5698261.0599999996</v>
      </c>
      <c r="E65" s="25">
        <f>E15+E23+E29+E35+E51+E61+E64</f>
        <v>27.514592302447713</v>
      </c>
    </row>
    <row r="66" spans="1:9" s="7" customFormat="1" ht="15.75" x14ac:dyDescent="0.25">
      <c r="A66" s="38"/>
      <c r="B66" s="39"/>
      <c r="C66" s="28"/>
      <c r="D66" s="28"/>
      <c r="E66" s="40"/>
    </row>
    <row r="67" spans="1:9" s="7" customFormat="1" ht="15.75" x14ac:dyDescent="0.25">
      <c r="A67" s="33" t="s">
        <v>99</v>
      </c>
      <c r="B67" s="29" t="s">
        <v>95</v>
      </c>
      <c r="C67" s="30"/>
      <c r="D67" s="30"/>
      <c r="E67" s="34"/>
      <c r="F67" s="8"/>
      <c r="G67" s="8"/>
      <c r="H67" s="8"/>
      <c r="I67" s="8"/>
    </row>
    <row r="68" spans="1:9" s="7" customFormat="1" ht="15.75" x14ac:dyDescent="0.25">
      <c r="A68" s="31" t="s">
        <v>100</v>
      </c>
      <c r="B68" s="23" t="s">
        <v>96</v>
      </c>
      <c r="C68" s="27">
        <v>0</v>
      </c>
      <c r="D68" s="27">
        <v>10000</v>
      </c>
      <c r="E68" s="34"/>
      <c r="F68" s="8"/>
      <c r="G68" s="8"/>
      <c r="H68" s="8"/>
      <c r="I68" s="8"/>
    </row>
    <row r="69" spans="1:9" s="7" customFormat="1" ht="31.5" x14ac:dyDescent="0.25">
      <c r="A69" s="31" t="s">
        <v>101</v>
      </c>
      <c r="B69" s="23" t="s">
        <v>97</v>
      </c>
      <c r="C69" s="27">
        <v>0</v>
      </c>
      <c r="D69" s="27">
        <v>8000</v>
      </c>
      <c r="E69" s="34"/>
      <c r="F69" s="8"/>
      <c r="G69" s="8"/>
      <c r="H69" s="8"/>
      <c r="I69" s="8"/>
    </row>
    <row r="70" spans="1:9" s="7" customFormat="1" ht="31.5" x14ac:dyDescent="0.25">
      <c r="A70" s="31" t="s">
        <v>102</v>
      </c>
      <c r="B70" s="23" t="s">
        <v>98</v>
      </c>
      <c r="C70" s="27">
        <v>0</v>
      </c>
      <c r="D70" s="27">
        <v>10000</v>
      </c>
      <c r="E70" s="34"/>
      <c r="F70" s="8"/>
      <c r="G70" s="8"/>
      <c r="H70" s="8"/>
      <c r="I70" s="8"/>
    </row>
    <row r="71" spans="1:9" s="7" customFormat="1" ht="15.75" x14ac:dyDescent="0.25">
      <c r="A71" s="31" t="s">
        <v>111</v>
      </c>
      <c r="B71" s="23" t="s">
        <v>117</v>
      </c>
      <c r="C71" s="27">
        <v>0</v>
      </c>
      <c r="D71" s="27">
        <v>40000</v>
      </c>
      <c r="E71" s="34"/>
      <c r="F71" s="8"/>
      <c r="G71" s="8"/>
      <c r="H71" s="8"/>
      <c r="I71" s="8"/>
    </row>
    <row r="72" spans="1:9" s="4" customFormat="1" ht="15.75" x14ac:dyDescent="0.25">
      <c r="A72" s="31" t="s">
        <v>116</v>
      </c>
      <c r="B72" s="23" t="s">
        <v>110</v>
      </c>
      <c r="C72" s="27">
        <v>0</v>
      </c>
      <c r="D72" s="26">
        <v>100000</v>
      </c>
      <c r="E72" s="14"/>
    </row>
    <row r="73" spans="1:9" s="7" customFormat="1" ht="15.75" x14ac:dyDescent="0.25">
      <c r="A73" s="21" t="s">
        <v>62</v>
      </c>
      <c r="B73" s="39" t="s">
        <v>114</v>
      </c>
      <c r="C73" s="27">
        <f>SUM(C68:C72)</f>
        <v>0</v>
      </c>
      <c r="D73" s="27">
        <f>SUM(D68:D72)</f>
        <v>168000</v>
      </c>
      <c r="E73" s="34"/>
      <c r="F73" s="8"/>
      <c r="G73" s="8"/>
      <c r="H73" s="8"/>
      <c r="I73" s="8"/>
    </row>
    <row r="74" spans="1:9" s="7" customFormat="1" ht="15.75" x14ac:dyDescent="0.25">
      <c r="A74" s="38"/>
      <c r="B74" s="39" t="s">
        <v>63</v>
      </c>
      <c r="C74" s="28">
        <f>C65+C73</f>
        <v>474855.08833333338</v>
      </c>
      <c r="D74" s="28">
        <f>D65+D73</f>
        <v>5866261.0599999996</v>
      </c>
      <c r="E74" s="40"/>
    </row>
    <row r="75" spans="1:9" s="7" customFormat="1" ht="15.75" x14ac:dyDescent="0.25">
      <c r="A75" s="41"/>
      <c r="B75" s="39"/>
      <c r="C75" s="42"/>
      <c r="D75" s="42"/>
      <c r="E75" s="40"/>
    </row>
    <row r="76" spans="1:9" s="4" customFormat="1" ht="15.75" x14ac:dyDescent="0.25">
      <c r="A76" s="59" t="s">
        <v>1</v>
      </c>
      <c r="B76" s="59" t="s">
        <v>70</v>
      </c>
      <c r="C76" s="59" t="s">
        <v>71</v>
      </c>
      <c r="D76" s="59"/>
      <c r="E76" s="14"/>
    </row>
    <row r="77" spans="1:9" s="4" customFormat="1" ht="15.75" x14ac:dyDescent="0.25">
      <c r="A77" s="58"/>
      <c r="B77" s="58"/>
      <c r="C77" s="16" t="s">
        <v>4</v>
      </c>
      <c r="D77" s="16" t="s">
        <v>5</v>
      </c>
      <c r="E77" s="14"/>
    </row>
    <row r="78" spans="1:9" s="4" customFormat="1" ht="26.25" customHeight="1" x14ac:dyDescent="0.25">
      <c r="A78" s="33" t="s">
        <v>6</v>
      </c>
      <c r="B78" s="39" t="s">
        <v>72</v>
      </c>
      <c r="C78" s="28">
        <f>C65</f>
        <v>474855.08833333338</v>
      </c>
      <c r="D78" s="28">
        <f>D65</f>
        <v>5698261.0599999996</v>
      </c>
      <c r="E78" s="14"/>
    </row>
    <row r="79" spans="1:9" s="4" customFormat="1" ht="15.75" x14ac:dyDescent="0.25">
      <c r="A79" s="27">
        <v>2</v>
      </c>
      <c r="B79" s="39" t="s">
        <v>93</v>
      </c>
      <c r="C79" s="30">
        <f>D79/12</f>
        <v>14000</v>
      </c>
      <c r="D79" s="30">
        <v>168000</v>
      </c>
      <c r="E79" s="14"/>
    </row>
    <row r="80" spans="1:9" s="4" customFormat="1" ht="15.75" x14ac:dyDescent="0.25">
      <c r="A80" s="43"/>
      <c r="B80" s="39" t="s">
        <v>94</v>
      </c>
      <c r="C80" s="43"/>
      <c r="D80" s="26">
        <f>SUM(D78:D79)</f>
        <v>5866261.0599999996</v>
      </c>
      <c r="E80" s="14"/>
    </row>
    <row r="81" spans="1:5" s="4" customFormat="1" ht="57" customHeight="1" x14ac:dyDescent="0.25">
      <c r="A81" s="53" t="s">
        <v>103</v>
      </c>
      <c r="B81" s="53"/>
      <c r="C81" s="53"/>
      <c r="D81" s="53"/>
      <c r="E81" s="45"/>
    </row>
    <row r="82" spans="1:5" s="4" customFormat="1" ht="15.75" x14ac:dyDescent="0.25">
      <c r="A82" s="45"/>
      <c r="B82" s="45"/>
      <c r="C82" s="60" t="s">
        <v>64</v>
      </c>
      <c r="D82" s="60"/>
      <c r="E82" s="14"/>
    </row>
    <row r="83" spans="1:5" s="4" customFormat="1" ht="15.75" x14ac:dyDescent="0.25">
      <c r="A83" s="45"/>
      <c r="B83" s="45"/>
      <c r="C83" s="61" t="s">
        <v>80</v>
      </c>
      <c r="D83" s="61"/>
      <c r="E83" s="14"/>
    </row>
    <row r="84" spans="1:5" s="4" customFormat="1" ht="15.75" x14ac:dyDescent="0.25">
      <c r="A84" s="52" t="s">
        <v>69</v>
      </c>
      <c r="B84" s="52"/>
      <c r="C84" s="52"/>
      <c r="D84" s="52"/>
      <c r="E84" s="14"/>
    </row>
    <row r="85" spans="1:5" s="4" customFormat="1" ht="15.75" x14ac:dyDescent="0.25">
      <c r="A85" s="45"/>
      <c r="B85" s="45"/>
      <c r="C85" s="45"/>
      <c r="D85" s="45"/>
      <c r="E85" s="14"/>
    </row>
    <row r="86" spans="1:5" s="4" customFormat="1" ht="63" x14ac:dyDescent="0.25">
      <c r="A86" s="17" t="s">
        <v>1</v>
      </c>
      <c r="B86" s="17" t="s">
        <v>65</v>
      </c>
      <c r="C86" s="17" t="s">
        <v>109</v>
      </c>
      <c r="D86" s="46"/>
      <c r="E86" s="14"/>
    </row>
    <row r="87" spans="1:5" s="4" customFormat="1" ht="15.75" x14ac:dyDescent="0.25">
      <c r="A87" s="17">
        <v>1</v>
      </c>
      <c r="B87" s="23" t="s">
        <v>7</v>
      </c>
      <c r="C87" s="47">
        <f>E15</f>
        <v>2.1216458167953971</v>
      </c>
      <c r="D87" s="48"/>
      <c r="E87" s="32"/>
    </row>
    <row r="88" spans="1:5" s="4" customFormat="1" ht="15.75" x14ac:dyDescent="0.25">
      <c r="A88" s="17">
        <v>2</v>
      </c>
      <c r="B88" s="23" t="s">
        <v>11</v>
      </c>
      <c r="C88" s="47">
        <f>E23</f>
        <v>3.1241006742649429</v>
      </c>
      <c r="D88" s="48"/>
      <c r="E88" s="32"/>
    </row>
    <row r="89" spans="1:5" s="4" customFormat="1" ht="31.5" x14ac:dyDescent="0.25">
      <c r="A89" s="17">
        <v>3</v>
      </c>
      <c r="B89" s="23" t="s">
        <v>14</v>
      </c>
      <c r="C89" s="47">
        <f>E29</f>
        <v>4.51249543697815</v>
      </c>
      <c r="D89" s="48"/>
      <c r="E89" s="32"/>
    </row>
    <row r="90" spans="1:5" s="4" customFormat="1" ht="31.5" x14ac:dyDescent="0.25">
      <c r="A90" s="17">
        <v>4</v>
      </c>
      <c r="B90" s="23" t="s">
        <v>22</v>
      </c>
      <c r="C90" s="47">
        <f>E35</f>
        <v>1.9277641289505145</v>
      </c>
      <c r="D90" s="48"/>
      <c r="E90" s="32"/>
    </row>
    <row r="91" spans="1:5" s="4" customFormat="1" ht="31.5" x14ac:dyDescent="0.25">
      <c r="A91" s="17">
        <v>5</v>
      </c>
      <c r="B91" s="23" t="s">
        <v>28</v>
      </c>
      <c r="C91" s="47">
        <f>E51</f>
        <v>6.1823928196867604</v>
      </c>
      <c r="D91" s="48"/>
      <c r="E91" s="32"/>
    </row>
    <row r="92" spans="1:5" s="4" customFormat="1" ht="15.75" x14ac:dyDescent="0.25">
      <c r="A92" s="17">
        <v>6</v>
      </c>
      <c r="B92" s="23" t="s">
        <v>42</v>
      </c>
      <c r="C92" s="47">
        <f>E61</f>
        <v>6.6461934257719477</v>
      </c>
      <c r="D92" s="48"/>
      <c r="E92" s="32"/>
    </row>
    <row r="93" spans="1:5" s="4" customFormat="1" ht="15.75" x14ac:dyDescent="0.25">
      <c r="A93" s="17">
        <v>7</v>
      </c>
      <c r="B93" s="23" t="s">
        <v>55</v>
      </c>
      <c r="C93" s="47">
        <f>E64</f>
        <v>3</v>
      </c>
      <c r="D93" s="48"/>
      <c r="E93" s="32"/>
    </row>
    <row r="94" spans="1:5" s="4" customFormat="1" ht="15.75" x14ac:dyDescent="0.25">
      <c r="A94" s="43"/>
      <c r="B94" s="49" t="s">
        <v>81</v>
      </c>
      <c r="C94" s="47">
        <f>SUM(C87:C93)</f>
        <v>27.514592302447713</v>
      </c>
      <c r="D94" s="44"/>
      <c r="E94" s="32">
        <f>+C94-D94</f>
        <v>27.514592302447713</v>
      </c>
    </row>
    <row r="95" spans="1:5" s="4" customFormat="1" ht="15.75" x14ac:dyDescent="0.25">
      <c r="A95" s="45"/>
      <c r="B95" s="45"/>
      <c r="C95" s="14"/>
      <c r="D95" s="44"/>
      <c r="E95" s="32"/>
    </row>
    <row r="96" spans="1:5" s="4" customFormat="1" ht="15.75" x14ac:dyDescent="0.25">
      <c r="A96" s="43"/>
      <c r="B96" s="43" t="s">
        <v>127</v>
      </c>
      <c r="C96" s="23">
        <v>33.67</v>
      </c>
      <c r="D96" s="50"/>
      <c r="E96" s="14"/>
    </row>
    <row r="97" spans="1:5" s="4" customFormat="1" x14ac:dyDescent="0.25">
      <c r="A97" s="7"/>
      <c r="B97" s="7"/>
      <c r="C97" s="7"/>
      <c r="D97" s="7"/>
    </row>
    <row r="98" spans="1:5" s="4" customFormat="1" x14ac:dyDescent="0.25">
      <c r="A98" s="7"/>
      <c r="B98" s="7"/>
      <c r="C98" s="7"/>
      <c r="D98" s="7"/>
    </row>
    <row r="99" spans="1:5" s="4" customFormat="1" x14ac:dyDescent="0.25"/>
    <row r="100" spans="1:5" s="4" customFormat="1" x14ac:dyDescent="0.25">
      <c r="A100" s="9"/>
      <c r="B100" s="10"/>
      <c r="C100" s="9"/>
      <c r="D100" s="9"/>
      <c r="E100" s="2"/>
    </row>
    <row r="101" spans="1:5" s="4" customFormat="1" x14ac:dyDescent="0.25">
      <c r="A101" s="9"/>
      <c r="B101" s="10"/>
      <c r="C101" s="9"/>
      <c r="D101" s="9"/>
      <c r="E101" s="2"/>
    </row>
    <row r="102" spans="1:5" s="4" customFormat="1" x14ac:dyDescent="0.25">
      <c r="A102" s="9"/>
      <c r="B102" s="10"/>
      <c r="C102" s="9"/>
      <c r="D102" s="11"/>
      <c r="E102" s="2"/>
    </row>
    <row r="103" spans="1:5" s="4" customFormat="1" x14ac:dyDescent="0.25">
      <c r="A103" s="9"/>
      <c r="B103" s="10"/>
      <c r="C103" s="9"/>
      <c r="D103" s="9"/>
      <c r="E103" s="2"/>
    </row>
    <row r="104" spans="1:5" s="4" customFormat="1" x14ac:dyDescent="0.25">
      <c r="A104" s="9"/>
      <c r="B104" s="10"/>
      <c r="C104" s="9"/>
      <c r="D104" s="9"/>
      <c r="E104" s="2"/>
    </row>
    <row r="105" spans="1:5" s="4" customFormat="1" x14ac:dyDescent="0.25">
      <c r="A105" s="9"/>
      <c r="B105" s="10"/>
      <c r="C105" s="9"/>
      <c r="D105" s="9"/>
      <c r="E105" s="2"/>
    </row>
    <row r="106" spans="1:5" s="4" customFormat="1" x14ac:dyDescent="0.25">
      <c r="A106" s="9"/>
      <c r="B106" s="10"/>
      <c r="C106" s="9"/>
      <c r="D106" s="9"/>
      <c r="E106" s="2"/>
    </row>
    <row r="107" spans="1:5" s="4" customFormat="1" x14ac:dyDescent="0.25">
      <c r="A107" s="9"/>
      <c r="B107" s="10"/>
      <c r="C107" s="9"/>
      <c r="D107" s="9"/>
      <c r="E107" s="2"/>
    </row>
    <row r="108" spans="1:5" s="4" customFormat="1" x14ac:dyDescent="0.25">
      <c r="A108" s="9"/>
      <c r="B108" s="10"/>
      <c r="C108" s="9"/>
      <c r="D108" s="9"/>
      <c r="E108" s="2"/>
    </row>
    <row r="109" spans="1:5" s="4" customFormat="1" x14ac:dyDescent="0.25">
      <c r="A109" s="9"/>
      <c r="B109" s="10"/>
      <c r="C109" s="9"/>
      <c r="D109" s="9"/>
      <c r="E109" s="2"/>
    </row>
    <row r="110" spans="1:5" s="4" customFormat="1" x14ac:dyDescent="0.25">
      <c r="A110" s="9"/>
      <c r="B110" s="10"/>
      <c r="C110" s="9"/>
      <c r="D110" s="9"/>
      <c r="E110" s="2"/>
    </row>
    <row r="111" spans="1:5" s="4" customFormat="1" x14ac:dyDescent="0.25">
      <c r="A111" s="9"/>
      <c r="B111" s="10"/>
      <c r="C111" s="9"/>
      <c r="D111" s="9"/>
      <c r="E111" s="2"/>
    </row>
    <row r="112" spans="1:5" s="4" customFormat="1" x14ac:dyDescent="0.25">
      <c r="A112" s="9"/>
      <c r="B112" s="10"/>
      <c r="C112" s="9"/>
      <c r="D112" s="9"/>
      <c r="E112" s="2"/>
    </row>
    <row r="113" spans="1:5" s="4" customFormat="1" x14ac:dyDescent="0.25">
      <c r="A113" s="9"/>
      <c r="B113" s="10"/>
      <c r="C113" s="9"/>
      <c r="D113" s="9"/>
      <c r="E113" s="2"/>
    </row>
    <row r="114" spans="1:5" s="4" customFormat="1" x14ac:dyDescent="0.25">
      <c r="A114" s="9"/>
      <c r="B114" s="10"/>
      <c r="C114" s="9"/>
      <c r="D114" s="9"/>
      <c r="E114" s="2"/>
    </row>
    <row r="115" spans="1:5" s="4" customFormat="1" x14ac:dyDescent="0.25">
      <c r="A115" s="9"/>
      <c r="B115" s="10"/>
      <c r="C115" s="9"/>
      <c r="D115" s="9"/>
      <c r="E115" s="2"/>
    </row>
    <row r="116" spans="1:5" s="4" customFormat="1" x14ac:dyDescent="0.25">
      <c r="A116" s="9"/>
      <c r="B116" s="10"/>
      <c r="C116" s="9"/>
      <c r="D116" s="9"/>
      <c r="E116" s="2"/>
    </row>
    <row r="117" spans="1:5" s="4" customFormat="1" x14ac:dyDescent="0.25">
      <c r="A117" s="9"/>
      <c r="B117" s="10"/>
      <c r="C117" s="9"/>
      <c r="D117" s="9"/>
      <c r="E117" s="2"/>
    </row>
    <row r="118" spans="1:5" s="4" customFormat="1" x14ac:dyDescent="0.25">
      <c r="A118" s="9"/>
      <c r="B118" s="10"/>
      <c r="C118" s="9"/>
      <c r="D118" s="9"/>
      <c r="E118" s="2"/>
    </row>
    <row r="119" spans="1:5" s="4" customFormat="1" x14ac:dyDescent="0.25">
      <c r="A119" s="7"/>
      <c r="B119" s="7"/>
      <c r="C119" s="7"/>
      <c r="D119" s="7"/>
      <c r="E119" s="2"/>
    </row>
    <row r="120" spans="1:5" s="4" customFormat="1" x14ac:dyDescent="0.25">
      <c r="A120" s="7"/>
      <c r="B120" s="7"/>
      <c r="C120" s="7"/>
      <c r="D120" s="7"/>
      <c r="E120" s="2"/>
    </row>
    <row r="121" spans="1:5" s="4" customFormat="1" x14ac:dyDescent="0.25">
      <c r="A121" s="7"/>
      <c r="B121" s="7"/>
      <c r="C121" s="7"/>
      <c r="D121" s="7"/>
      <c r="E121" s="2"/>
    </row>
    <row r="122" spans="1:5" s="4" customFormat="1" x14ac:dyDescent="0.25">
      <c r="A122" s="7"/>
      <c r="B122" s="7"/>
      <c r="C122" s="7"/>
      <c r="D122" s="7"/>
      <c r="E122" s="2"/>
    </row>
    <row r="123" spans="1:5" x14ac:dyDescent="0.25">
      <c r="A123" s="3"/>
      <c r="B123" s="3"/>
      <c r="C123" s="3"/>
      <c r="D123" s="3"/>
    </row>
    <row r="124" spans="1:5" x14ac:dyDescent="0.25">
      <c r="A124" s="3"/>
      <c r="B124" s="3"/>
      <c r="C124" s="3"/>
      <c r="D124" s="3"/>
    </row>
    <row r="125" spans="1:5" x14ac:dyDescent="0.25">
      <c r="A125" s="3"/>
      <c r="B125" s="3"/>
      <c r="C125" s="3"/>
      <c r="D125" s="3"/>
    </row>
    <row r="126" spans="1:5" x14ac:dyDescent="0.25">
      <c r="A126" s="3"/>
      <c r="B126" s="3"/>
      <c r="C126" s="3"/>
      <c r="D126" s="3"/>
    </row>
    <row r="127" spans="1:5" x14ac:dyDescent="0.25">
      <c r="A127" s="3"/>
      <c r="B127" s="3"/>
      <c r="C127" s="3"/>
      <c r="D127" s="3"/>
    </row>
    <row r="128" spans="1:5" x14ac:dyDescent="0.25">
      <c r="A128" s="3"/>
      <c r="B128" s="3"/>
      <c r="C128" s="3"/>
      <c r="D128" s="3"/>
    </row>
    <row r="129" spans="1:4" x14ac:dyDescent="0.25">
      <c r="A129" s="3"/>
      <c r="B129" s="3"/>
      <c r="C129" s="3"/>
      <c r="D129" s="3"/>
    </row>
    <row r="130" spans="1:4" x14ac:dyDescent="0.25">
      <c r="A130" s="3"/>
      <c r="B130" s="3"/>
      <c r="C130" s="3"/>
      <c r="D130" s="3"/>
    </row>
    <row r="131" spans="1:4" x14ac:dyDescent="0.25">
      <c r="A131" s="3"/>
      <c r="B131" s="3"/>
      <c r="C131" s="3"/>
      <c r="D131" s="3"/>
    </row>
    <row r="132" spans="1:4" x14ac:dyDescent="0.25">
      <c r="A132" s="3"/>
      <c r="B132" s="3"/>
      <c r="C132" s="3"/>
      <c r="D132" s="3"/>
    </row>
    <row r="133" spans="1:4" x14ac:dyDescent="0.25">
      <c r="A133" s="3"/>
      <c r="B133" s="3"/>
      <c r="C133" s="3"/>
      <c r="D133" s="3"/>
    </row>
    <row r="134" spans="1:4" x14ac:dyDescent="0.25">
      <c r="A134" s="3"/>
      <c r="B134" s="3"/>
      <c r="C134" s="3"/>
      <c r="D134" s="3"/>
    </row>
    <row r="135" spans="1:4" x14ac:dyDescent="0.25">
      <c r="A135" s="3"/>
      <c r="B135" s="3"/>
      <c r="C135" s="3"/>
      <c r="D135" s="3"/>
    </row>
  </sheetData>
  <mergeCells count="14">
    <mergeCell ref="A84:D84"/>
    <mergeCell ref="A81:D81"/>
    <mergeCell ref="C1:D1"/>
    <mergeCell ref="C2:D2"/>
    <mergeCell ref="C3:D3"/>
    <mergeCell ref="A6:D6"/>
    <mergeCell ref="A8:A9"/>
    <mergeCell ref="B8:B9"/>
    <mergeCell ref="C8:D8"/>
    <mergeCell ref="A76:A77"/>
    <mergeCell ref="B76:B77"/>
    <mergeCell ref="C76:D76"/>
    <mergeCell ref="C82:D82"/>
    <mergeCell ref="C83:D83"/>
  </mergeCells>
  <pageMargins left="0.70866141732283472" right="0.70866141732283472" top="0.74803149606299213" bottom="0.74803149606299213" header="0.31496062992125984" footer="0.31496062992125984"/>
  <pageSetup paperSize="9" scale="79" orientation="portrait" horizontalDpi="180" verticalDpi="180" r:id="rId1"/>
  <rowBreaks count="2" manualBreakCount="2">
    <brk id="41" max="3" man="1"/>
    <brk id="81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2017-04-25T11:33:43Z</dcterms:modified>
</cp:coreProperties>
</file>